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расчет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K48" i="2"/>
  <c r="K47"/>
  <c r="K46"/>
  <c r="K45"/>
  <c r="K44"/>
  <c r="K43"/>
  <c r="K42"/>
  <c r="K41"/>
  <c r="K40"/>
  <c r="E25"/>
  <c r="E41" s="1"/>
  <c r="E38"/>
  <c r="E44"/>
  <c r="G24"/>
  <c r="I24" s="1"/>
  <c r="H24"/>
  <c r="G39"/>
  <c r="H39" s="1"/>
  <c r="G37"/>
  <c r="G36"/>
  <c r="I36" s="1"/>
  <c r="G35"/>
  <c r="H35" s="1"/>
  <c r="G34"/>
  <c r="H34" s="1"/>
  <c r="G33"/>
  <c r="G32"/>
  <c r="H32" s="1"/>
  <c r="G31"/>
  <c r="I31" s="1"/>
  <c r="G30"/>
  <c r="H30" s="1"/>
  <c r="G29"/>
  <c r="G27"/>
  <c r="I27" s="1"/>
  <c r="G26"/>
  <c r="I26" s="1"/>
  <c r="G38"/>
  <c r="I38" s="1"/>
  <c r="H33"/>
  <c r="I35"/>
  <c r="J35" s="1"/>
  <c r="I39"/>
  <c r="I34"/>
  <c r="I37"/>
  <c r="H29"/>
  <c r="H37"/>
  <c r="I29"/>
  <c r="J29" s="1"/>
  <c r="I33"/>
  <c r="J33" s="1"/>
  <c r="H38"/>
  <c r="J37" l="1"/>
  <c r="H26"/>
  <c r="J26" s="1"/>
  <c r="J38"/>
  <c r="J30"/>
  <c r="J34"/>
  <c r="J39"/>
  <c r="E46"/>
  <c r="H36"/>
  <c r="J36" s="1"/>
  <c r="I30"/>
  <c r="E48"/>
  <c r="E40"/>
  <c r="H31"/>
  <c r="J31" s="1"/>
  <c r="J24"/>
  <c r="E42"/>
  <c r="H27"/>
  <c r="J27" s="1"/>
  <c r="G25"/>
  <c r="G47" s="1"/>
  <c r="E47"/>
  <c r="E43"/>
  <c r="I32"/>
  <c r="J32" s="1"/>
  <c r="E45"/>
  <c r="E49" l="1"/>
  <c r="I47"/>
  <c r="J47" s="1"/>
  <c r="L47" s="1"/>
  <c r="H47"/>
  <c r="G41"/>
  <c r="G40"/>
  <c r="G44"/>
  <c r="G42"/>
  <c r="H25"/>
  <c r="I25"/>
  <c r="G46"/>
  <c r="G43"/>
  <c r="G48"/>
  <c r="G45"/>
  <c r="H48" l="1"/>
  <c r="I48"/>
  <c r="I41"/>
  <c r="H41"/>
  <c r="H45"/>
  <c r="I45"/>
  <c r="I40"/>
  <c r="H40"/>
  <c r="I46"/>
  <c r="J46" s="1"/>
  <c r="L46" s="1"/>
  <c r="H46"/>
  <c r="H44"/>
  <c r="I44"/>
  <c r="H43"/>
  <c r="I43"/>
  <c r="I42"/>
  <c r="H42"/>
  <c r="J25"/>
  <c r="J42" l="1"/>
  <c r="L42" s="1"/>
  <c r="J40"/>
  <c r="L40" s="1"/>
  <c r="J41"/>
  <c r="L41" s="1"/>
  <c r="J44"/>
  <c r="L44" s="1"/>
  <c r="J43"/>
  <c r="L43" s="1"/>
  <c r="J45"/>
  <c r="L45" s="1"/>
  <c r="J48"/>
  <c r="L48" s="1"/>
</calcChain>
</file>

<file path=xl/sharedStrings.xml><?xml version="1.0" encoding="utf-8"?>
<sst xmlns="http://schemas.openxmlformats.org/spreadsheetml/2006/main" count="55" uniqueCount="52">
  <si>
    <t>d 125 мм</t>
  </si>
  <si>
    <t>d 200 мм</t>
  </si>
  <si>
    <t>d 300 мм</t>
  </si>
  <si>
    <t>d 400 мм</t>
  </si>
  <si>
    <t>d 500 мм</t>
  </si>
  <si>
    <t>d 600 мм</t>
  </si>
  <si>
    <t>d 700 мм</t>
  </si>
  <si>
    <t>d 800 мм</t>
  </si>
  <si>
    <t>d 900 мм</t>
  </si>
  <si>
    <t>Состав бригады:</t>
  </si>
  <si>
    <t>1 чел.</t>
  </si>
  <si>
    <t xml:space="preserve"> - слесарь АВР                           5 разряда</t>
  </si>
  <si>
    <t xml:space="preserve"> - слесарь АВР                          4 разряда</t>
  </si>
  <si>
    <t xml:space="preserve"> - слесарь АВР                          3 разряда</t>
  </si>
  <si>
    <t>Установить ограждения (знаки)</t>
  </si>
  <si>
    <t>Проверить колодец на загазованность</t>
  </si>
  <si>
    <t>3.1.2.2</t>
  </si>
  <si>
    <t>3.1.2.3</t>
  </si>
  <si>
    <t>3.2.2.3</t>
  </si>
  <si>
    <t>3.1.8.1</t>
  </si>
  <si>
    <t>Открыть/закрыть задвижку в колодце:</t>
  </si>
  <si>
    <t>Итого с задвижкой d 125 мм:</t>
  </si>
  <si>
    <t>Итого с задвижкой d 200 мм:</t>
  </si>
  <si>
    <t>Итого с задвижкой d 300 мм:</t>
  </si>
  <si>
    <t>Итого с задвижкой d 400 мм:</t>
  </si>
  <si>
    <t>Итого с задвижкой d 500 мм:</t>
  </si>
  <si>
    <t>Итого с задвижкой d 600 мм:</t>
  </si>
  <si>
    <t>Итого с задвижкой d 700 мм:</t>
  </si>
  <si>
    <t>Итого с задвижкой d 800 мм:</t>
  </si>
  <si>
    <t>Итого с задвижкой d 900 мм:</t>
  </si>
  <si>
    <t>Состав работ</t>
  </si>
  <si>
    <t>1. Заработная плата работников, задействованных при отключении:</t>
  </si>
  <si>
    <t>Откачать воду из колодца</t>
  </si>
  <si>
    <t>Снять люк колодца</t>
  </si>
  <si>
    <t>Убрать ограждения (знаки)</t>
  </si>
  <si>
    <t>3.1.1.18</t>
  </si>
  <si>
    <t xml:space="preserve"> - инженер 1 категории (участка)</t>
  </si>
  <si>
    <t>Установить на место люк с крышкой и закрыть люк</t>
  </si>
  <si>
    <t>МУП "Водоканал" г. Иркутска</t>
  </si>
  <si>
    <t xml:space="preserve">стоимости услуг по отключению, подключению водопровода </t>
  </si>
  <si>
    <t>Всего стоимость  с затратами на транспорт (без НДС), руб.</t>
  </si>
  <si>
    <t>Всего стоимость  с затратами на транспорт (с НДС), руб.</t>
  </si>
  <si>
    <t>Нормативный  документ</t>
  </si>
  <si>
    <t>Норма времени, (чел.-час)</t>
  </si>
  <si>
    <t>Разряд рабочего</t>
  </si>
  <si>
    <t>Зарплата на норму времени, руб.</t>
  </si>
  <si>
    <t>3.1.2.6. с к=0,15</t>
  </si>
  <si>
    <t>3.1.2.11  к=0,15</t>
  </si>
  <si>
    <t>Накладные расходы -251,4 %, руб.</t>
  </si>
  <si>
    <t>Начисления на зарплату - 30,28 %, руб.</t>
  </si>
  <si>
    <t>Всего затрат с рентабельностью - 8%, руб.</t>
  </si>
  <si>
    <t>Кадькуляция №5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</si>
</sst>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5" formatCode="0.0"/>
  </numFmts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/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1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/>
    <xf numFmtId="1" fontId="3" fillId="0" borderId="8" xfId="0" applyNumberFormat="1" applyFont="1" applyBorder="1" applyAlignment="1"/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8" xfId="0" applyFont="1" applyBorder="1"/>
    <xf numFmtId="2" fontId="3" fillId="0" borderId="8" xfId="0" applyNumberFormat="1" applyFont="1" applyBorder="1" applyAlignment="1">
      <alignment horizontal="center"/>
    </xf>
    <xf numFmtId="0" fontId="3" fillId="0" borderId="1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14" xfId="0" applyFont="1" applyBorder="1"/>
    <xf numFmtId="2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3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2" fontId="3" fillId="0" borderId="31" xfId="0" applyNumberFormat="1" applyFont="1" applyBorder="1" applyAlignment="1">
      <alignment horizontal="left"/>
    </xf>
    <xf numFmtId="0" fontId="3" fillId="0" borderId="31" xfId="0" applyFont="1" applyBorder="1" applyAlignment="1"/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21" xfId="0" applyFont="1" applyBorder="1" applyAlignment="1">
      <alignment wrapText="1"/>
    </xf>
    <xf numFmtId="44" fontId="3" fillId="0" borderId="17" xfId="1" applyFont="1" applyBorder="1" applyAlignment="1">
      <alignment horizontal="center" vertical="center" wrapText="1"/>
    </xf>
    <xf numFmtId="44" fontId="3" fillId="0" borderId="18" xfId="1" applyFont="1" applyBorder="1" applyAlignment="1">
      <alignment horizontal="center" vertical="center" wrapText="1"/>
    </xf>
    <xf numFmtId="44" fontId="3" fillId="0" borderId="19" xfId="1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16" xfId="1" applyFont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165" fontId="3" fillId="0" borderId="0" xfId="0" applyNumberFormat="1" applyFont="1" applyBorder="1" applyAlignment="1"/>
    <xf numFmtId="16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3" fontId="4" fillId="0" borderId="6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tinova_oe/Desktop/&#1054;&#1051;&#1068;&#1043;&#1040;/&#1050;&#1072;&#1083;&#1100;&#1082;&#1091;&#1083;&#1103;&#1094;&#1080;&#1103;%20&#1079;&#1072;&#1090;&#1088;&#1072;&#1090;/2015/&#1040;&#1085;&#1080;&#1089;&#1080;&#1084;&#1086;&#1074;/&#1050;&#1072;&#1083;&#1100;&#1082;%20&#1085;&#1072;%20&#1087;&#1086;&#1076;&#1082;&#1083;%20&#1074;&#1086;&#1076;&#1086;&#1087;&#1088;%201501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</sheetNames>
    <sheetDataSet>
      <sheetData sheetId="0">
        <row r="45">
          <cell r="K45">
            <v>5299.3656539399999</v>
          </cell>
        </row>
        <row r="46">
          <cell r="K46">
            <v>5353.0949951399998</v>
          </cell>
        </row>
        <row r="47">
          <cell r="K47">
            <v>5406.8243363399997</v>
          </cell>
        </row>
        <row r="48">
          <cell r="K48">
            <v>5496.3732383400002</v>
          </cell>
        </row>
        <row r="49">
          <cell r="K49">
            <v>5632.4875693800004</v>
          </cell>
        </row>
        <row r="50">
          <cell r="K50">
            <v>5829.4951537799998</v>
          </cell>
        </row>
        <row r="51">
          <cell r="K51">
            <v>6015.7568699399999</v>
          </cell>
        </row>
        <row r="52">
          <cell r="K52">
            <v>6427.52697954</v>
          </cell>
        </row>
        <row r="53">
          <cell r="K53">
            <v>6859.0133315399999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75" zoomScaleNormal="75" workbookViewId="0">
      <selection activeCell="K64" sqref="K63:K64"/>
    </sheetView>
  </sheetViews>
  <sheetFormatPr defaultRowHeight="15.75"/>
  <cols>
    <col min="1" max="1" width="9.140625" style="4"/>
    <col min="2" max="2" width="9.28515625" style="4" customWidth="1"/>
    <col min="3" max="3" width="22" style="4" customWidth="1"/>
    <col min="4" max="4" width="11.5703125" style="4" hidden="1" customWidth="1"/>
    <col min="5" max="5" width="10.5703125" style="4" hidden="1" customWidth="1"/>
    <col min="6" max="6" width="9.85546875" style="4" hidden="1" customWidth="1"/>
    <col min="7" max="7" width="11" style="4" hidden="1" customWidth="1"/>
    <col min="8" max="8" width="10.28515625" style="4" hidden="1" customWidth="1"/>
    <col min="9" max="9" width="12" style="4" hidden="1" customWidth="1"/>
    <col min="10" max="10" width="12.42578125" style="4" hidden="1" customWidth="1"/>
    <col min="11" max="11" width="23" style="4" customWidth="1"/>
    <col min="12" max="12" width="22.140625" style="4" customWidth="1"/>
    <col min="13" max="16384" width="9.140625" style="4"/>
  </cols>
  <sheetData>
    <row r="1" spans="1:12" ht="24.75" customHeight="1"/>
    <row r="2" spans="1:12" ht="18.75">
      <c r="A2" s="50" t="s">
        <v>51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2" ht="27" customHeight="1">
      <c r="A3" s="48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0.25" customHeight="1">
      <c r="A4" s="7"/>
      <c r="B4" s="8"/>
      <c r="C4" s="49" t="s">
        <v>38</v>
      </c>
      <c r="D4" s="49"/>
      <c r="E4" s="49"/>
      <c r="F4" s="49"/>
      <c r="G4" s="49"/>
      <c r="H4" s="49"/>
      <c r="I4" s="49"/>
      <c r="J4" s="49"/>
      <c r="K4" s="49"/>
    </row>
    <row r="5" spans="1:12" hidden="1">
      <c r="A5" s="91" t="s">
        <v>31</v>
      </c>
      <c r="B5" s="91"/>
      <c r="C5" s="91"/>
      <c r="D5" s="91"/>
      <c r="E5" s="91"/>
      <c r="F5" s="91"/>
      <c r="G5" s="91"/>
      <c r="H5" s="91"/>
      <c r="I5" s="91"/>
    </row>
    <row r="6" spans="1:12" hidden="1">
      <c r="L6" s="1"/>
    </row>
    <row r="7" spans="1:12" ht="12.75" hidden="1" customHeight="1">
      <c r="A7" s="82" t="s">
        <v>9</v>
      </c>
      <c r="B7" s="83"/>
      <c r="C7" s="85"/>
      <c r="D7" s="85"/>
      <c r="E7" s="85"/>
      <c r="F7" s="85"/>
      <c r="G7" s="85"/>
      <c r="H7" s="85"/>
      <c r="I7" s="85"/>
      <c r="J7" s="87"/>
      <c r="K7" s="10"/>
      <c r="L7" s="1"/>
    </row>
    <row r="8" spans="1:12" ht="12.75" hidden="1" customHeight="1">
      <c r="A8" s="11"/>
      <c r="B8" s="12"/>
      <c r="C8" s="84"/>
      <c r="D8" s="106"/>
      <c r="E8" s="86"/>
      <c r="F8" s="14"/>
      <c r="G8" s="87"/>
      <c r="H8" s="87"/>
      <c r="I8" s="87"/>
      <c r="J8" s="87"/>
      <c r="K8" s="10"/>
      <c r="L8" s="1"/>
    </row>
    <row r="9" spans="1:12" ht="37.5" hidden="1" customHeight="1">
      <c r="A9" s="15"/>
      <c r="B9" s="16"/>
      <c r="C9" s="84"/>
      <c r="D9" s="106"/>
      <c r="E9" s="86"/>
      <c r="F9" s="14"/>
      <c r="G9" s="87"/>
      <c r="H9" s="87"/>
      <c r="I9" s="87"/>
      <c r="J9" s="87"/>
      <c r="K9" s="10"/>
      <c r="L9" s="1"/>
    </row>
    <row r="10" spans="1:12" ht="12.75" hidden="1" customHeight="1">
      <c r="A10" s="88" t="s">
        <v>36</v>
      </c>
      <c r="B10" s="75" t="s">
        <v>10</v>
      </c>
      <c r="C10" s="78"/>
      <c r="D10" s="74"/>
      <c r="E10" s="74"/>
      <c r="F10" s="1"/>
      <c r="G10" s="74"/>
      <c r="H10" s="74"/>
      <c r="I10" s="74"/>
      <c r="J10" s="105"/>
      <c r="K10" s="84"/>
      <c r="L10" s="2"/>
    </row>
    <row r="11" spans="1:12" ht="17.25" hidden="1" customHeight="1">
      <c r="A11" s="89"/>
      <c r="B11" s="76"/>
      <c r="C11" s="78"/>
      <c r="D11" s="74"/>
      <c r="E11" s="74"/>
      <c r="F11" s="1"/>
      <c r="G11" s="74"/>
      <c r="H11" s="74"/>
      <c r="I11" s="74"/>
      <c r="J11" s="105"/>
      <c r="K11" s="84"/>
      <c r="L11" s="3"/>
    </row>
    <row r="12" spans="1:12" ht="17.25" hidden="1" customHeight="1">
      <c r="A12" s="89"/>
      <c r="B12" s="76"/>
      <c r="C12" s="78"/>
      <c r="D12" s="74"/>
      <c r="E12" s="74"/>
      <c r="F12" s="1"/>
      <c r="G12" s="74"/>
      <c r="H12" s="74"/>
      <c r="I12" s="74"/>
      <c r="J12" s="105"/>
      <c r="K12" s="84"/>
      <c r="L12" s="2"/>
    </row>
    <row r="13" spans="1:12" ht="17.25" hidden="1" customHeight="1">
      <c r="A13" s="90"/>
      <c r="B13" s="77"/>
      <c r="C13" s="78"/>
      <c r="D13" s="74"/>
      <c r="E13" s="74"/>
      <c r="F13" s="1"/>
      <c r="G13" s="74"/>
      <c r="H13" s="74"/>
      <c r="I13" s="74"/>
      <c r="J13" s="105"/>
      <c r="K13" s="84"/>
    </row>
    <row r="14" spans="1:12" ht="12.75" hidden="1" customHeight="1">
      <c r="A14" s="93" t="s">
        <v>11</v>
      </c>
      <c r="B14" s="72" t="s">
        <v>10</v>
      </c>
      <c r="C14" s="92"/>
      <c r="D14" s="68"/>
      <c r="E14" s="68"/>
      <c r="F14" s="17"/>
      <c r="G14" s="68"/>
      <c r="H14" s="68"/>
      <c r="I14" s="68"/>
      <c r="J14" s="104"/>
      <c r="K14" s="84"/>
    </row>
    <row r="15" spans="1:12" ht="17.25" hidden="1" customHeight="1">
      <c r="A15" s="94"/>
      <c r="B15" s="73"/>
      <c r="C15" s="92"/>
      <c r="D15" s="68"/>
      <c r="E15" s="68"/>
      <c r="F15" s="17"/>
      <c r="G15" s="68"/>
      <c r="H15" s="68"/>
      <c r="I15" s="68"/>
      <c r="J15" s="104"/>
      <c r="K15" s="84"/>
    </row>
    <row r="16" spans="1:12" ht="12.75" hidden="1" customHeight="1">
      <c r="A16" s="93" t="s">
        <v>12</v>
      </c>
      <c r="B16" s="72" t="s">
        <v>10</v>
      </c>
      <c r="C16" s="92"/>
      <c r="D16" s="68"/>
      <c r="E16" s="68"/>
      <c r="F16" s="17"/>
      <c r="G16" s="68"/>
      <c r="H16" s="68"/>
      <c r="I16" s="68"/>
      <c r="J16" s="104"/>
      <c r="K16" s="84"/>
    </row>
    <row r="17" spans="1:13" ht="17.25" hidden="1" customHeight="1">
      <c r="A17" s="94"/>
      <c r="B17" s="73"/>
      <c r="C17" s="92"/>
      <c r="D17" s="68"/>
      <c r="E17" s="68"/>
      <c r="F17" s="17"/>
      <c r="G17" s="68"/>
      <c r="H17" s="68"/>
      <c r="I17" s="68"/>
      <c r="J17" s="104"/>
      <c r="K17" s="84"/>
    </row>
    <row r="18" spans="1:13" ht="12.75" hidden="1" customHeight="1">
      <c r="A18" s="93" t="s">
        <v>13</v>
      </c>
      <c r="B18" s="72" t="s">
        <v>10</v>
      </c>
      <c r="C18" s="92"/>
      <c r="D18" s="68"/>
      <c r="E18" s="68"/>
      <c r="F18" s="17"/>
      <c r="G18" s="68"/>
      <c r="H18" s="68"/>
      <c r="I18" s="68"/>
      <c r="J18" s="104"/>
      <c r="K18" s="84"/>
    </row>
    <row r="19" spans="1:13" ht="17.25" hidden="1" customHeight="1">
      <c r="A19" s="94"/>
      <c r="B19" s="73"/>
      <c r="C19" s="92"/>
      <c r="D19" s="68"/>
      <c r="E19" s="68"/>
      <c r="F19" s="17"/>
      <c r="G19" s="68"/>
      <c r="H19" s="68"/>
      <c r="I19" s="68"/>
      <c r="J19" s="104"/>
      <c r="K19" s="84"/>
    </row>
    <row r="20" spans="1:13" ht="16.5" thickBot="1">
      <c r="A20" s="13"/>
      <c r="B20" s="9"/>
      <c r="C20" s="53"/>
      <c r="D20" s="54"/>
      <c r="E20" s="54"/>
      <c r="F20" s="54"/>
      <c r="G20" s="54"/>
      <c r="H20" s="54"/>
      <c r="I20" s="54"/>
      <c r="J20" s="18"/>
      <c r="K20" s="10"/>
    </row>
    <row r="21" spans="1:13" ht="12.75" customHeight="1">
      <c r="A21" s="95" t="s">
        <v>30</v>
      </c>
      <c r="B21" s="96"/>
      <c r="C21" s="97"/>
      <c r="D21" s="55" t="s">
        <v>42</v>
      </c>
      <c r="E21" s="55" t="s">
        <v>43</v>
      </c>
      <c r="F21" s="55" t="s">
        <v>44</v>
      </c>
      <c r="G21" s="55" t="s">
        <v>45</v>
      </c>
      <c r="H21" s="55" t="s">
        <v>49</v>
      </c>
      <c r="I21" s="69" t="s">
        <v>48</v>
      </c>
      <c r="J21" s="55" t="s">
        <v>50</v>
      </c>
      <c r="K21" s="55" t="s">
        <v>40</v>
      </c>
      <c r="L21" s="65" t="s">
        <v>41</v>
      </c>
    </row>
    <row r="22" spans="1:13" ht="12.75" customHeight="1">
      <c r="A22" s="98"/>
      <c r="B22" s="99"/>
      <c r="C22" s="100"/>
      <c r="D22" s="56"/>
      <c r="E22" s="56"/>
      <c r="F22" s="56"/>
      <c r="G22" s="56"/>
      <c r="H22" s="56"/>
      <c r="I22" s="70"/>
      <c r="J22" s="56"/>
      <c r="K22" s="56"/>
      <c r="L22" s="66"/>
    </row>
    <row r="23" spans="1:13" ht="138" customHeight="1">
      <c r="A23" s="101"/>
      <c r="B23" s="102"/>
      <c r="C23" s="103"/>
      <c r="D23" s="57"/>
      <c r="E23" s="57"/>
      <c r="F23" s="57"/>
      <c r="G23" s="57"/>
      <c r="H23" s="57"/>
      <c r="I23" s="71"/>
      <c r="J23" s="57"/>
      <c r="K23" s="57"/>
      <c r="L23" s="67"/>
    </row>
    <row r="24" spans="1:13" ht="41.25" hidden="1" customHeight="1">
      <c r="A24" s="79" t="s">
        <v>14</v>
      </c>
      <c r="B24" s="80"/>
      <c r="C24" s="81"/>
      <c r="D24" s="19" t="s">
        <v>16</v>
      </c>
      <c r="E24" s="19">
        <v>0.09</v>
      </c>
      <c r="F24" s="19">
        <v>2</v>
      </c>
      <c r="G24" s="20">
        <f>E24*100.17</f>
        <v>9.0152999999999999</v>
      </c>
      <c r="H24" s="20">
        <f>+G24*0.3028</f>
        <v>2.7298328400000003</v>
      </c>
      <c r="I24" s="20">
        <f>G24*2.514</f>
        <v>22.664464199999998</v>
      </c>
      <c r="J24" s="20">
        <f>(I24+G24+H24)*1.08</f>
        <v>37.162364803199999</v>
      </c>
      <c r="K24" s="20"/>
      <c r="L24" s="21"/>
    </row>
    <row r="25" spans="1:13" ht="37.5" hidden="1" customHeight="1">
      <c r="A25" s="79" t="s">
        <v>33</v>
      </c>
      <c r="B25" s="80"/>
      <c r="C25" s="81"/>
      <c r="D25" s="22" t="s">
        <v>46</v>
      </c>
      <c r="E25" s="20">
        <f>1.3*0.15</f>
        <v>0.19500000000000001</v>
      </c>
      <c r="F25" s="23">
        <v>2</v>
      </c>
      <c r="G25" s="20">
        <f>E25*100.17</f>
        <v>19.533150000000003</v>
      </c>
      <c r="H25" s="20">
        <f t="shared" ref="H25:H48" si="0">+G25*0.3028</f>
        <v>5.9146378200000012</v>
      </c>
      <c r="I25" s="20">
        <f t="shared" ref="I25:I48" si="1">G25*3.729</f>
        <v>72.839116350000012</v>
      </c>
      <c r="J25" s="20">
        <f>(I25+G25+H25)*1.08</f>
        <v>106.14985650360002</v>
      </c>
      <c r="K25" s="20"/>
      <c r="L25" s="21"/>
    </row>
    <row r="26" spans="1:13" ht="21.75" hidden="1" customHeight="1">
      <c r="A26" s="79" t="s">
        <v>32</v>
      </c>
      <c r="B26" s="80"/>
      <c r="C26" s="81"/>
      <c r="D26" s="19" t="s">
        <v>17</v>
      </c>
      <c r="E26" s="19">
        <v>0.19</v>
      </c>
      <c r="F26" s="23">
        <v>2</v>
      </c>
      <c r="G26" s="20">
        <f>E26*100.17</f>
        <v>19.032299999999999</v>
      </c>
      <c r="H26" s="20">
        <f t="shared" si="0"/>
        <v>5.7629804399999998</v>
      </c>
      <c r="I26" s="20">
        <f t="shared" si="1"/>
        <v>70.971446700000001</v>
      </c>
      <c r="J26" s="20">
        <f>(I26+G26+H26)*1.08</f>
        <v>103.4280653112</v>
      </c>
      <c r="K26" s="20"/>
      <c r="L26" s="21"/>
    </row>
    <row r="27" spans="1:13" ht="41.25" hidden="1" customHeight="1">
      <c r="A27" s="79" t="s">
        <v>15</v>
      </c>
      <c r="B27" s="80"/>
      <c r="C27" s="81"/>
      <c r="D27" s="19" t="s">
        <v>18</v>
      </c>
      <c r="E27" s="19">
        <v>0.21</v>
      </c>
      <c r="F27" s="23">
        <v>3</v>
      </c>
      <c r="G27" s="20">
        <f>E27*134.55</f>
        <v>28.255500000000001</v>
      </c>
      <c r="H27" s="20">
        <f t="shared" si="0"/>
        <v>8.5557654000000003</v>
      </c>
      <c r="I27" s="20">
        <f t="shared" si="1"/>
        <v>105.36475950000001</v>
      </c>
      <c r="J27" s="20">
        <f>(I27+G27+H27)*1.08</f>
        <v>153.55010689200003</v>
      </c>
      <c r="K27" s="20"/>
      <c r="L27" s="21"/>
    </row>
    <row r="28" spans="1:13" ht="18.75" hidden="1" customHeight="1">
      <c r="A28" s="58" t="s">
        <v>20</v>
      </c>
      <c r="B28" s="59"/>
      <c r="C28" s="24"/>
      <c r="D28" s="25" t="s">
        <v>19</v>
      </c>
      <c r="E28" s="26"/>
      <c r="F28" s="27"/>
      <c r="G28" s="20"/>
      <c r="H28" s="20"/>
      <c r="I28" s="20"/>
      <c r="J28" s="20"/>
      <c r="K28" s="20"/>
      <c r="L28" s="21"/>
    </row>
    <row r="29" spans="1:13" ht="35.25" hidden="1" customHeight="1">
      <c r="A29" s="61"/>
      <c r="B29" s="64"/>
      <c r="C29" s="30" t="s">
        <v>0</v>
      </c>
      <c r="D29" s="31"/>
      <c r="E29" s="32">
        <v>0.3</v>
      </c>
      <c r="F29" s="27">
        <v>3</v>
      </c>
      <c r="G29" s="20">
        <f t="shared" ref="G29:G37" si="2">E29*134.55</f>
        <v>40.365000000000002</v>
      </c>
      <c r="H29" s="20">
        <f t="shared" si="0"/>
        <v>12.222522000000001</v>
      </c>
      <c r="I29" s="20">
        <f t="shared" si="1"/>
        <v>150.521085</v>
      </c>
      <c r="J29" s="20">
        <f t="shared" ref="J29:J48" si="3">(I29+G29+H29)*1.08</f>
        <v>219.35729556000001</v>
      </c>
      <c r="K29" s="20"/>
      <c r="L29" s="21"/>
    </row>
    <row r="30" spans="1:13" hidden="1">
      <c r="A30" s="28"/>
      <c r="B30" s="29"/>
      <c r="C30" s="30" t="s">
        <v>1</v>
      </c>
      <c r="D30" s="31"/>
      <c r="E30" s="31">
        <v>0.45</v>
      </c>
      <c r="F30" s="27">
        <v>3</v>
      </c>
      <c r="G30" s="20">
        <f t="shared" si="2"/>
        <v>60.547500000000007</v>
      </c>
      <c r="H30" s="20">
        <f t="shared" si="0"/>
        <v>18.333783000000004</v>
      </c>
      <c r="I30" s="20">
        <f t="shared" si="1"/>
        <v>225.78162750000004</v>
      </c>
      <c r="J30" s="20">
        <f t="shared" si="3"/>
        <v>329.03594334000002</v>
      </c>
      <c r="K30" s="20"/>
      <c r="L30" s="21"/>
      <c r="M30" s="33"/>
    </row>
    <row r="31" spans="1:13" hidden="1">
      <c r="A31" s="28"/>
      <c r="B31" s="29"/>
      <c r="C31" s="30" t="s">
        <v>2</v>
      </c>
      <c r="D31" s="31"/>
      <c r="E31" s="32">
        <v>0.6</v>
      </c>
      <c r="F31" s="27">
        <v>3</v>
      </c>
      <c r="G31" s="20">
        <f t="shared" si="2"/>
        <v>80.73</v>
      </c>
      <c r="H31" s="20">
        <f t="shared" si="0"/>
        <v>24.445044000000003</v>
      </c>
      <c r="I31" s="20">
        <f t="shared" si="1"/>
        <v>301.04217</v>
      </c>
      <c r="J31" s="20">
        <f t="shared" si="3"/>
        <v>438.71459112000002</v>
      </c>
      <c r="K31" s="20"/>
      <c r="L31" s="21"/>
      <c r="M31" s="33"/>
    </row>
    <row r="32" spans="1:13" hidden="1">
      <c r="A32" s="28"/>
      <c r="B32" s="29"/>
      <c r="C32" s="30" t="s">
        <v>3</v>
      </c>
      <c r="D32" s="31"/>
      <c r="E32" s="31">
        <v>0.85</v>
      </c>
      <c r="F32" s="27">
        <v>3</v>
      </c>
      <c r="G32" s="20">
        <f t="shared" si="2"/>
        <v>114.36750000000001</v>
      </c>
      <c r="H32" s="20">
        <f t="shared" si="0"/>
        <v>34.630479000000001</v>
      </c>
      <c r="I32" s="20">
        <f t="shared" si="1"/>
        <v>426.47640750000005</v>
      </c>
      <c r="J32" s="20">
        <f t="shared" si="3"/>
        <v>621.51233742000022</v>
      </c>
      <c r="K32" s="20"/>
      <c r="L32" s="21"/>
      <c r="M32" s="33"/>
    </row>
    <row r="33" spans="1:12" hidden="1">
      <c r="A33" s="28"/>
      <c r="B33" s="29"/>
      <c r="C33" s="30" t="s">
        <v>4</v>
      </c>
      <c r="D33" s="31"/>
      <c r="E33" s="31">
        <v>1.23</v>
      </c>
      <c r="F33" s="27">
        <v>3</v>
      </c>
      <c r="G33" s="20">
        <f t="shared" si="2"/>
        <v>165.4965</v>
      </c>
      <c r="H33" s="20">
        <f t="shared" si="0"/>
        <v>50.112340199999998</v>
      </c>
      <c r="I33" s="20">
        <f t="shared" si="1"/>
        <v>617.13644850000003</v>
      </c>
      <c r="J33" s="20">
        <f t="shared" si="3"/>
        <v>899.364911796</v>
      </c>
      <c r="K33" s="20"/>
      <c r="L33" s="21"/>
    </row>
    <row r="34" spans="1:12" hidden="1">
      <c r="A34" s="28"/>
      <c r="B34" s="29"/>
      <c r="C34" s="30" t="s">
        <v>5</v>
      </c>
      <c r="D34" s="31"/>
      <c r="E34" s="31">
        <v>1.78</v>
      </c>
      <c r="F34" s="27">
        <v>3</v>
      </c>
      <c r="G34" s="20">
        <f t="shared" si="2"/>
        <v>239.49900000000002</v>
      </c>
      <c r="H34" s="20">
        <f t="shared" si="0"/>
        <v>72.520297200000016</v>
      </c>
      <c r="I34" s="20">
        <f t="shared" si="1"/>
        <v>893.09177100000011</v>
      </c>
      <c r="J34" s="20">
        <f t="shared" si="3"/>
        <v>1301.5199536560001</v>
      </c>
      <c r="K34" s="20"/>
      <c r="L34" s="21"/>
    </row>
    <row r="35" spans="1:12" hidden="1">
      <c r="A35" s="28"/>
      <c r="B35" s="29"/>
      <c r="C35" s="30" t="s">
        <v>6</v>
      </c>
      <c r="D35" s="31"/>
      <c r="E35" s="32">
        <v>2.2999999999999998</v>
      </c>
      <c r="F35" s="27">
        <v>3</v>
      </c>
      <c r="G35" s="20">
        <f t="shared" si="2"/>
        <v>309.46499999999997</v>
      </c>
      <c r="H35" s="20">
        <f t="shared" si="0"/>
        <v>93.706001999999998</v>
      </c>
      <c r="I35" s="20">
        <f t="shared" si="1"/>
        <v>1153.994985</v>
      </c>
      <c r="J35" s="20">
        <f t="shared" si="3"/>
        <v>1681.73926596</v>
      </c>
      <c r="K35" s="20"/>
      <c r="L35" s="21"/>
    </row>
    <row r="36" spans="1:12" hidden="1">
      <c r="A36" s="28"/>
      <c r="B36" s="29"/>
      <c r="C36" s="30" t="s">
        <v>7</v>
      </c>
      <c r="D36" s="31"/>
      <c r="E36" s="32">
        <v>3</v>
      </c>
      <c r="F36" s="27">
        <v>3</v>
      </c>
      <c r="G36" s="20">
        <f t="shared" si="2"/>
        <v>403.65000000000003</v>
      </c>
      <c r="H36" s="20">
        <f t="shared" si="0"/>
        <v>122.22522000000002</v>
      </c>
      <c r="I36" s="20">
        <f t="shared" si="1"/>
        <v>1505.2108500000002</v>
      </c>
      <c r="J36" s="20">
        <f t="shared" si="3"/>
        <v>2193.5729556000006</v>
      </c>
      <c r="K36" s="20"/>
      <c r="L36" s="21"/>
    </row>
    <row r="37" spans="1:12" hidden="1">
      <c r="A37" s="28"/>
      <c r="B37" s="29"/>
      <c r="C37" s="30" t="s">
        <v>8</v>
      </c>
      <c r="D37" s="31"/>
      <c r="E37" s="32">
        <v>3.8</v>
      </c>
      <c r="F37" s="27">
        <v>3</v>
      </c>
      <c r="G37" s="20">
        <f t="shared" si="2"/>
        <v>511.29</v>
      </c>
      <c r="H37" s="20">
        <f t="shared" si="0"/>
        <v>154.818612</v>
      </c>
      <c r="I37" s="20">
        <f t="shared" si="1"/>
        <v>1906.60041</v>
      </c>
      <c r="J37" s="20">
        <f t="shared" si="3"/>
        <v>2778.5257437600003</v>
      </c>
      <c r="K37" s="20"/>
      <c r="L37" s="21"/>
    </row>
    <row r="38" spans="1:12" ht="37.5" hidden="1" customHeight="1">
      <c r="A38" s="79" t="s">
        <v>37</v>
      </c>
      <c r="B38" s="80"/>
      <c r="C38" s="81"/>
      <c r="D38" s="34" t="s">
        <v>47</v>
      </c>
      <c r="E38" s="35">
        <f>1.2*0.15</f>
        <v>0.18</v>
      </c>
      <c r="F38" s="36">
        <v>3</v>
      </c>
      <c r="G38" s="20">
        <f>E38*134.55</f>
        <v>24.219000000000001</v>
      </c>
      <c r="H38" s="20">
        <f t="shared" si="0"/>
        <v>7.3335132000000005</v>
      </c>
      <c r="I38" s="20">
        <f t="shared" si="1"/>
        <v>90.312651000000002</v>
      </c>
      <c r="J38" s="20">
        <f t="shared" si="3"/>
        <v>131.61437733600002</v>
      </c>
      <c r="K38" s="20"/>
      <c r="L38" s="21"/>
    </row>
    <row r="39" spans="1:12" hidden="1">
      <c r="A39" s="79" t="s">
        <v>34</v>
      </c>
      <c r="B39" s="80"/>
      <c r="C39" s="81"/>
      <c r="D39" s="19" t="s">
        <v>35</v>
      </c>
      <c r="E39" s="20">
        <v>0.1</v>
      </c>
      <c r="F39" s="23">
        <v>2</v>
      </c>
      <c r="G39" s="20">
        <f>E39*100.17</f>
        <v>10.017000000000001</v>
      </c>
      <c r="H39" s="20">
        <f t="shared" si="0"/>
        <v>3.0331476000000004</v>
      </c>
      <c r="I39" s="20">
        <f t="shared" si="1"/>
        <v>37.353393000000004</v>
      </c>
      <c r="J39" s="20">
        <f t="shared" si="3"/>
        <v>54.435823848000013</v>
      </c>
      <c r="K39" s="20"/>
      <c r="L39" s="21"/>
    </row>
    <row r="40" spans="1:12" ht="23.25" customHeight="1">
      <c r="A40" s="58" t="s">
        <v>21</v>
      </c>
      <c r="B40" s="59"/>
      <c r="C40" s="60"/>
      <c r="D40" s="37"/>
      <c r="E40" s="38">
        <f t="shared" ref="E40:E48" si="4">$E$24+$E$25+$E$26+$E$27+E29+$E$38+$E$39</f>
        <v>1.2650000000000001</v>
      </c>
      <c r="F40" s="23"/>
      <c r="G40" s="38">
        <f>$G$24+$G$25+$G$26+$G$27+G29+$G$38+$G$39</f>
        <v>150.43725000000001</v>
      </c>
      <c r="H40" s="20">
        <f t="shared" si="0"/>
        <v>45.552399300000005</v>
      </c>
      <c r="I40" s="20">
        <f t="shared" si="1"/>
        <v>560.98050525000008</v>
      </c>
      <c r="J40" s="20">
        <f t="shared" si="3"/>
        <v>817.52776691400015</v>
      </c>
      <c r="K40" s="109">
        <f>[1]расчет!$K$45</f>
        <v>5299.3656539399999</v>
      </c>
      <c r="L40" s="107">
        <f>K40*1.18</f>
        <v>6253.2514716491996</v>
      </c>
    </row>
    <row r="41" spans="1:12">
      <c r="A41" s="61" t="s">
        <v>22</v>
      </c>
      <c r="B41" s="62"/>
      <c r="C41" s="63"/>
      <c r="D41" s="39"/>
      <c r="E41" s="32">
        <f t="shared" si="4"/>
        <v>1.415</v>
      </c>
      <c r="F41" s="23"/>
      <c r="G41" s="38">
        <f t="shared" ref="G41:G48" si="5">$G$24+$G$25+$G$26+$G$27+G30+$G$38+$G$39</f>
        <v>170.61975000000001</v>
      </c>
      <c r="H41" s="20">
        <f t="shared" si="0"/>
        <v>51.663660300000004</v>
      </c>
      <c r="I41" s="20">
        <f t="shared" si="1"/>
        <v>636.24104775000001</v>
      </c>
      <c r="J41" s="20">
        <f t="shared" si="3"/>
        <v>927.20641469400005</v>
      </c>
      <c r="K41" s="109">
        <f>[1]расчет!$K$46</f>
        <v>5353.0949951399998</v>
      </c>
      <c r="L41" s="107">
        <f t="shared" ref="L41:L48" si="6">K41*1.18</f>
        <v>6316.6520942651996</v>
      </c>
    </row>
    <row r="42" spans="1:12">
      <c r="A42" s="61" t="s">
        <v>23</v>
      </c>
      <c r="B42" s="62"/>
      <c r="C42" s="63"/>
      <c r="D42" s="39"/>
      <c r="E42" s="32">
        <f t="shared" si="4"/>
        <v>1.5650000000000002</v>
      </c>
      <c r="F42" s="23"/>
      <c r="G42" s="38">
        <f t="shared" si="5"/>
        <v>190.80225000000002</v>
      </c>
      <c r="H42" s="20">
        <f t="shared" si="0"/>
        <v>57.77492130000001</v>
      </c>
      <c r="I42" s="20">
        <f t="shared" si="1"/>
        <v>711.50159025000005</v>
      </c>
      <c r="J42" s="20">
        <f t="shared" si="3"/>
        <v>1036.8850624740001</v>
      </c>
      <c r="K42" s="109">
        <f>[1]расчет!$K$47</f>
        <v>5406.8243363399997</v>
      </c>
      <c r="L42" s="107">
        <f t="shared" si="6"/>
        <v>6380.0527168811996</v>
      </c>
    </row>
    <row r="43" spans="1:12">
      <c r="A43" s="61" t="s">
        <v>24</v>
      </c>
      <c r="B43" s="62"/>
      <c r="C43" s="63"/>
      <c r="D43" s="39"/>
      <c r="E43" s="32">
        <f t="shared" si="4"/>
        <v>1.8150000000000002</v>
      </c>
      <c r="F43" s="23"/>
      <c r="G43" s="38">
        <f t="shared" si="5"/>
        <v>224.43975</v>
      </c>
      <c r="H43" s="20">
        <f t="shared" si="0"/>
        <v>67.960356300000001</v>
      </c>
      <c r="I43" s="20">
        <f t="shared" si="1"/>
        <v>836.93582775000004</v>
      </c>
      <c r="J43" s="20">
        <f t="shared" si="3"/>
        <v>1219.6828087740003</v>
      </c>
      <c r="K43" s="109">
        <f>[1]расчет!$K$48</f>
        <v>5496.3732383400002</v>
      </c>
      <c r="L43" s="107">
        <f t="shared" si="6"/>
        <v>6485.7204212411998</v>
      </c>
    </row>
    <row r="44" spans="1:12">
      <c r="A44" s="61" t="s">
        <v>25</v>
      </c>
      <c r="B44" s="62"/>
      <c r="C44" s="63"/>
      <c r="D44" s="39"/>
      <c r="E44" s="32">
        <f t="shared" si="4"/>
        <v>2.1950000000000003</v>
      </c>
      <c r="F44" s="23"/>
      <c r="G44" s="38">
        <f t="shared" si="5"/>
        <v>275.56875000000002</v>
      </c>
      <c r="H44" s="20">
        <f t="shared" si="0"/>
        <v>83.442217500000012</v>
      </c>
      <c r="I44" s="20">
        <f t="shared" si="1"/>
        <v>1027.5958687500001</v>
      </c>
      <c r="J44" s="20">
        <f t="shared" si="3"/>
        <v>1497.5353831500001</v>
      </c>
      <c r="K44" s="109">
        <f>[1]расчет!$K$49</f>
        <v>5632.4875693800004</v>
      </c>
      <c r="L44" s="107">
        <f t="shared" si="6"/>
        <v>6646.3353318684003</v>
      </c>
    </row>
    <row r="45" spans="1:12">
      <c r="A45" s="61" t="s">
        <v>26</v>
      </c>
      <c r="B45" s="62"/>
      <c r="C45" s="63"/>
      <c r="D45" s="39"/>
      <c r="E45" s="32">
        <f t="shared" si="4"/>
        <v>2.7450000000000001</v>
      </c>
      <c r="F45" s="23"/>
      <c r="G45" s="38">
        <f t="shared" si="5"/>
        <v>349.57125000000002</v>
      </c>
      <c r="H45" s="20">
        <f t="shared" si="0"/>
        <v>105.85017450000001</v>
      </c>
      <c r="I45" s="20">
        <f t="shared" si="1"/>
        <v>1303.5511912500001</v>
      </c>
      <c r="J45" s="20">
        <f t="shared" si="3"/>
        <v>1899.6904250100004</v>
      </c>
      <c r="K45" s="109">
        <f>[1]расчет!$K$50</f>
        <v>5829.4951537799998</v>
      </c>
      <c r="L45" s="107">
        <f t="shared" si="6"/>
        <v>6878.8042814603996</v>
      </c>
    </row>
    <row r="46" spans="1:12">
      <c r="A46" s="61" t="s">
        <v>27</v>
      </c>
      <c r="B46" s="62"/>
      <c r="C46" s="63"/>
      <c r="D46" s="39"/>
      <c r="E46" s="32">
        <f t="shared" si="4"/>
        <v>3.2650000000000001</v>
      </c>
      <c r="F46" s="23"/>
      <c r="G46" s="38">
        <f t="shared" si="5"/>
        <v>419.53724999999997</v>
      </c>
      <c r="H46" s="20">
        <f t="shared" si="0"/>
        <v>127.03587929999999</v>
      </c>
      <c r="I46" s="20">
        <f t="shared" si="1"/>
        <v>1564.45440525</v>
      </c>
      <c r="J46" s="20">
        <f t="shared" si="3"/>
        <v>2279.9097373140003</v>
      </c>
      <c r="K46" s="109">
        <f>[1]расчет!$K$51</f>
        <v>6015.7568699399999</v>
      </c>
      <c r="L46" s="107">
        <f t="shared" si="6"/>
        <v>7098.5931065291998</v>
      </c>
    </row>
    <row r="47" spans="1:12">
      <c r="A47" s="61" t="s">
        <v>28</v>
      </c>
      <c r="B47" s="62"/>
      <c r="C47" s="63"/>
      <c r="D47" s="39"/>
      <c r="E47" s="32">
        <f t="shared" si="4"/>
        <v>3.9650000000000003</v>
      </c>
      <c r="F47" s="23"/>
      <c r="G47" s="38">
        <f t="shared" si="5"/>
        <v>513.72225000000003</v>
      </c>
      <c r="H47" s="20">
        <f t="shared" si="0"/>
        <v>155.55509730000003</v>
      </c>
      <c r="I47" s="20">
        <f t="shared" si="1"/>
        <v>1915.6702702500002</v>
      </c>
      <c r="J47" s="20">
        <f t="shared" si="3"/>
        <v>2791.7434269540004</v>
      </c>
      <c r="K47" s="109">
        <f>[1]расчет!$K$52</f>
        <v>6427.52697954</v>
      </c>
      <c r="L47" s="107">
        <f t="shared" si="6"/>
        <v>7584.4818358571993</v>
      </c>
    </row>
    <row r="48" spans="1:12" ht="16.5" thickBot="1">
      <c r="A48" s="61" t="s">
        <v>29</v>
      </c>
      <c r="B48" s="64"/>
      <c r="C48" s="63"/>
      <c r="D48" s="39"/>
      <c r="E48" s="32">
        <f t="shared" si="4"/>
        <v>4.7649999999999988</v>
      </c>
      <c r="F48" s="42"/>
      <c r="G48" s="38">
        <f t="shared" si="5"/>
        <v>621.36225000000013</v>
      </c>
      <c r="H48" s="38">
        <f t="shared" si="0"/>
        <v>188.14848930000005</v>
      </c>
      <c r="I48" s="38">
        <f t="shared" si="1"/>
        <v>2317.0598302500007</v>
      </c>
      <c r="J48" s="38">
        <f t="shared" si="3"/>
        <v>3376.6962151140015</v>
      </c>
      <c r="K48" s="109">
        <f>[1]расчет!$K$53</f>
        <v>6859.0133315399999</v>
      </c>
      <c r="L48" s="108">
        <f t="shared" si="6"/>
        <v>8093.6357312171995</v>
      </c>
    </row>
    <row r="49" spans="1:12" ht="16.5" thickBot="1">
      <c r="A49" s="51"/>
      <c r="B49" s="52"/>
      <c r="C49" s="52"/>
      <c r="D49" s="43"/>
      <c r="E49" s="44">
        <f>(E40+E41+E42+E43+E44+E45+E46+E47+E48)/9</f>
        <v>2.5549999999999997</v>
      </c>
      <c r="F49" s="45"/>
      <c r="G49" s="44"/>
      <c r="H49" s="44"/>
      <c r="I49" s="44"/>
      <c r="J49" s="44"/>
      <c r="K49" s="46"/>
      <c r="L49" s="47"/>
    </row>
    <row r="51" spans="1:12">
      <c r="A51" s="40"/>
      <c r="B51" s="40"/>
      <c r="C51" s="40"/>
      <c r="D51" s="41"/>
      <c r="E51" s="41"/>
      <c r="F51" s="41"/>
    </row>
    <row r="52" spans="1:12">
      <c r="A52" s="40"/>
      <c r="B52" s="40"/>
      <c r="C52" s="40"/>
      <c r="D52" s="41"/>
      <c r="E52" s="41"/>
      <c r="F52" s="41"/>
    </row>
    <row r="53" spans="1:12">
      <c r="A53" s="10"/>
      <c r="B53" s="10"/>
      <c r="C53" s="10"/>
      <c r="D53" s="9"/>
      <c r="E53" s="9"/>
      <c r="F53" s="9"/>
    </row>
    <row r="54" spans="1:12">
      <c r="A54" s="10"/>
      <c r="B54" s="10"/>
      <c r="C54" s="10"/>
      <c r="D54" s="9"/>
      <c r="E54" s="9"/>
      <c r="F54" s="9"/>
    </row>
    <row r="55" spans="1:12">
      <c r="A55" s="40"/>
      <c r="B55" s="40"/>
      <c r="C55" s="40"/>
      <c r="D55" s="41"/>
      <c r="E55" s="41"/>
      <c r="F55" s="41"/>
    </row>
    <row r="57" spans="1:12">
      <c r="C57" s="5"/>
      <c r="D57" s="5"/>
      <c r="E57" s="5"/>
      <c r="F57" s="5"/>
      <c r="H57" s="6"/>
      <c r="I57" s="5"/>
    </row>
    <row r="58" spans="1:12">
      <c r="C58" s="5"/>
      <c r="D58" s="5"/>
      <c r="E58" s="5"/>
      <c r="F58" s="5"/>
      <c r="G58" s="6"/>
      <c r="H58" s="6"/>
      <c r="I58" s="5"/>
    </row>
    <row r="59" spans="1:12">
      <c r="C59" s="5"/>
      <c r="D59" s="5"/>
      <c r="E59" s="5"/>
      <c r="F59" s="5"/>
      <c r="G59" s="6"/>
      <c r="H59" s="6"/>
      <c r="I59" s="5"/>
    </row>
    <row r="60" spans="1:12">
      <c r="C60" s="5"/>
      <c r="D60" s="5"/>
      <c r="E60" s="5"/>
      <c r="F60" s="5"/>
      <c r="G60" s="5"/>
      <c r="H60" s="5"/>
      <c r="I60" s="5"/>
    </row>
  </sheetData>
  <mergeCells count="81">
    <mergeCell ref="K10:K13"/>
    <mergeCell ref="J21:J23"/>
    <mergeCell ref="K14:K15"/>
    <mergeCell ref="K16:K17"/>
    <mergeCell ref="K18:K19"/>
    <mergeCell ref="H8:H9"/>
    <mergeCell ref="H10:H13"/>
    <mergeCell ref="J16:J17"/>
    <mergeCell ref="I16:I17"/>
    <mergeCell ref="J18:J19"/>
    <mergeCell ref="J7:J9"/>
    <mergeCell ref="J10:J13"/>
    <mergeCell ref="J14:J15"/>
    <mergeCell ref="C18:C19"/>
    <mergeCell ref="E18:E19"/>
    <mergeCell ref="G18:G19"/>
    <mergeCell ref="D8:D9"/>
    <mergeCell ref="D14:D15"/>
    <mergeCell ref="E14:E15"/>
    <mergeCell ref="A39:C39"/>
    <mergeCell ref="A26:C26"/>
    <mergeCell ref="I14:I15"/>
    <mergeCell ref="A21:C23"/>
    <mergeCell ref="D21:D23"/>
    <mergeCell ref="I18:I19"/>
    <mergeCell ref="H14:H15"/>
    <mergeCell ref="H16:H17"/>
    <mergeCell ref="D18:D19"/>
    <mergeCell ref="A18:A19"/>
    <mergeCell ref="A5:I5"/>
    <mergeCell ref="C16:C17"/>
    <mergeCell ref="D16:D17"/>
    <mergeCell ref="C14:C15"/>
    <mergeCell ref="B14:B15"/>
    <mergeCell ref="G14:G15"/>
    <mergeCell ref="A14:A15"/>
    <mergeCell ref="B16:B17"/>
    <mergeCell ref="A16:A17"/>
    <mergeCell ref="G10:G13"/>
    <mergeCell ref="A10:A13"/>
    <mergeCell ref="E21:E23"/>
    <mergeCell ref="G21:G23"/>
    <mergeCell ref="H21:H23"/>
    <mergeCell ref="A25:C25"/>
    <mergeCell ref="A24:C24"/>
    <mergeCell ref="E16:E17"/>
    <mergeCell ref="G16:G17"/>
    <mergeCell ref="A7:B7"/>
    <mergeCell ref="C8:C9"/>
    <mergeCell ref="C7:I7"/>
    <mergeCell ref="E8:E9"/>
    <mergeCell ref="G8:G9"/>
    <mergeCell ref="I8:I9"/>
    <mergeCell ref="H18:H19"/>
    <mergeCell ref="I21:I23"/>
    <mergeCell ref="K21:K23"/>
    <mergeCell ref="B18:B19"/>
    <mergeCell ref="A44:C44"/>
    <mergeCell ref="I10:I13"/>
    <mergeCell ref="B10:B13"/>
    <mergeCell ref="C10:C13"/>
    <mergeCell ref="D10:D13"/>
    <mergeCell ref="E10:E13"/>
    <mergeCell ref="A46:C46"/>
    <mergeCell ref="A47:C47"/>
    <mergeCell ref="A48:C48"/>
    <mergeCell ref="A43:C43"/>
    <mergeCell ref="L21:L23"/>
    <mergeCell ref="A38:C38"/>
    <mergeCell ref="A27:C27"/>
    <mergeCell ref="A28:B29"/>
    <mergeCell ref="A3:L3"/>
    <mergeCell ref="C4:K4"/>
    <mergeCell ref="A2:K2"/>
    <mergeCell ref="A49:C49"/>
    <mergeCell ref="C20:I20"/>
    <mergeCell ref="F21:F23"/>
    <mergeCell ref="A40:C40"/>
    <mergeCell ref="A41:C41"/>
    <mergeCell ref="A42:C42"/>
    <mergeCell ref="A45:C45"/>
  </mergeCells>
  <phoneticPr fontId="2" type="noConversion"/>
  <pageMargins left="0.6692913385826772" right="0.15748031496062992" top="0.15748031496062992" bottom="0.15748031496062992" header="0.15748031496062992" footer="0.1574803149606299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ustinova_oe</cp:lastModifiedBy>
  <cp:lastPrinted>2013-08-07T02:00:51Z</cp:lastPrinted>
  <dcterms:created xsi:type="dcterms:W3CDTF">2008-04-09T06:11:36Z</dcterms:created>
  <dcterms:modified xsi:type="dcterms:W3CDTF">2015-01-21T00:52:38Z</dcterms:modified>
</cp:coreProperties>
</file>